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or" sheetId="1" state="visible" r:id="rId1"/>
    <sheet name="Assumptions &amp; Sources" sheetId="2" state="visible" r:id="rId2"/>
  </sheets>
  <definedNames>
    <definedName name="_xlnm.Print_Area" localSheetId="0">'Calculator'!$A$1:$I$60</definedName>
    <definedName name="_xlnm.Print_Area" localSheetId="1">'Assumptions &amp; Sources'!$A$1:$B$32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$#,##0"/>
    <numFmt numFmtId="166" formatCode="#,##0.0"/>
  </numFmts>
  <fonts count="30">
    <font>
      <name val="Calibri"/>
      <family val="2"/>
      <color theme="1"/>
      <sz val="11"/>
      <scheme val="minor"/>
    </font>
    <font>
      <b val="1"/>
      <color rgb="00FFFFFF"/>
      <sz val="20"/>
    </font>
    <font>
      <color rgb="00C7D5E0"/>
      <sz val="11"/>
    </font>
    <font>
      <color rgb="00C7D5E0"/>
      <sz val="9"/>
      <u val="single"/>
    </font>
    <font>
      <i val="1"/>
      <color rgb="001A1A1A"/>
      <sz val="10"/>
    </font>
    <font>
      <i val="1"/>
      <color rgb="005A6B78"/>
      <sz val="9"/>
    </font>
    <font>
      <i val="1"/>
      <color rgb="001A1A1A"/>
      <sz val="9"/>
    </font>
    <font>
      <b val="1"/>
      <color rgb="00FFFFFF"/>
      <sz val="11"/>
    </font>
    <font>
      <color rgb="001A1A1A"/>
      <sz val="11"/>
    </font>
    <font>
      <b val="1"/>
      <color rgb="001A1A1A"/>
      <sz val="11"/>
    </font>
    <font>
      <color rgb="009C3B2E"/>
      <sz val="11"/>
    </font>
    <font>
      <color rgb="001F7A6D"/>
      <sz val="11"/>
    </font>
    <font>
      <b val="1"/>
      <color rgb="009C3B2E"/>
      <sz val="11"/>
    </font>
    <font>
      <b val="1"/>
      <color rgb="001F7A6D"/>
      <sz val="11"/>
    </font>
    <font>
      <b val="1"/>
      <color rgb="009C3B2E"/>
      <sz val="13"/>
    </font>
    <font>
      <b val="1"/>
      <color rgb="009C3B2E"/>
      <sz val="14"/>
    </font>
    <font>
      <b val="1"/>
      <color rgb="001F7A6D"/>
      <sz val="13"/>
    </font>
    <font>
      <b val="1"/>
      <color rgb="001F7A6D"/>
      <sz val="14"/>
    </font>
    <font>
      <b val="1"/>
      <color rgb="001A1A1A"/>
      <sz val="12"/>
    </font>
    <font>
      <b val="1"/>
      <color rgb="009C3B2E"/>
      <sz val="12"/>
    </font>
    <font>
      <b val="1"/>
      <color rgb="0013395B"/>
      <sz val="10"/>
    </font>
    <font>
      <b val="1"/>
      <color rgb="001F7A6D"/>
      <sz val="10"/>
    </font>
    <font>
      <b val="1"/>
      <color rgb="001F7A6D"/>
      <sz val="10"/>
      <u val="single"/>
    </font>
    <font>
      <b val="1"/>
      <color rgb="00FFFFFF"/>
      <sz val="18"/>
    </font>
    <font>
      <b val="1"/>
      <color rgb="0013395B"/>
      <sz val="13"/>
    </font>
    <font>
      <color rgb="001A1A1A"/>
      <sz val="10"/>
    </font>
    <font>
      <color rgb="009C3B2E"/>
      <sz val="10"/>
    </font>
    <font>
      <color rgb="001F7A6D"/>
      <sz val="10"/>
    </font>
    <font>
      <color rgb="0033454F"/>
      <sz val="9"/>
    </font>
    <font>
      <color rgb="0033454F"/>
      <sz val="9"/>
      <u val="single"/>
    </font>
  </fonts>
  <fills count="8">
    <fill>
      <patternFill/>
    </fill>
    <fill>
      <patternFill patternType="gray125"/>
    </fill>
    <fill>
      <patternFill patternType="solid">
        <fgColor rgb="000B2942"/>
      </patternFill>
    </fill>
    <fill>
      <patternFill patternType="solid">
        <fgColor rgb="00EAF1F6"/>
      </patternFill>
    </fill>
    <fill>
      <patternFill patternType="solid">
        <fgColor rgb="00FFF2CC"/>
      </patternFill>
    </fill>
    <fill>
      <patternFill patternType="solid">
        <fgColor rgb="0013395B"/>
      </patternFill>
    </fill>
    <fill>
      <patternFill patternType="solid">
        <fgColor rgb="00F6E9E6"/>
      </patternFill>
    </fill>
    <fill>
      <patternFill patternType="solid">
        <fgColor rgb="00E6F1EF"/>
      </patternFill>
    </fill>
  </fills>
  <borders count="3">
    <border>
      <left/>
      <right/>
      <top/>
      <bottom/>
      <diagonal/>
    </border>
    <border>
      <left style="thin">
        <color rgb="00D6B656"/>
      </left>
      <right style="thin">
        <color rgb="00D6B656"/>
      </right>
      <top style="thin">
        <color rgb="00D6B656"/>
      </top>
      <bottom style="thin">
        <color rgb="00D6B656"/>
      </bottom>
    </border>
    <border>
      <left style="thin">
        <color rgb="00BFC9D1"/>
      </left>
      <right style="thin">
        <color rgb="00BFC9D1"/>
      </right>
      <top style="thin">
        <color rgb="00BFC9D1"/>
      </top>
      <bottom style="thin">
        <color rgb="00BFC9D1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2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left" vertical="center" wrapText="1" indent="1"/>
    </xf>
    <xf numFmtId="0" fontId="5" fillId="0" borderId="0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indent="1"/>
    </xf>
    <xf numFmtId="3" fontId="9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  <xf numFmtId="164" fontId="9" fillId="4" borderId="1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 indent="1"/>
    </xf>
    <xf numFmtId="9" fontId="9" fillId="4" borderId="1" applyAlignment="1" pivotButton="0" quotePrefix="0" xfId="0">
      <alignment horizontal="right" vertical="center"/>
    </xf>
    <xf numFmtId="165" fontId="9" fillId="4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indent="2"/>
    </xf>
    <xf numFmtId="3" fontId="8" fillId="0" borderId="2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 indent="2"/>
    </xf>
    <xf numFmtId="165" fontId="11" fillId="0" borderId="2" applyAlignment="1" pivotButton="0" quotePrefix="0" xfId="0">
      <alignment horizontal="right" vertical="center"/>
    </xf>
    <xf numFmtId="166" fontId="8" fillId="0" borderId="2" applyAlignment="1" pivotButton="0" quotePrefix="0" xfId="0">
      <alignment horizontal="right" vertical="center"/>
    </xf>
    <xf numFmtId="165" fontId="8" fillId="0" borderId="2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 indent="2"/>
    </xf>
    <xf numFmtId="165" fontId="10" fillId="0" borderId="2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 indent="1"/>
    </xf>
    <xf numFmtId="165" fontId="9" fillId="3" borderId="2" applyAlignment="1" pivotButton="0" quotePrefix="0" xfId="0">
      <alignment horizontal="right" vertical="center"/>
    </xf>
    <xf numFmtId="0" fontId="7" fillId="5" borderId="2" applyAlignment="1" pivotButton="0" quotePrefix="0" xfId="0">
      <alignment horizontal="left" vertical="center" indent="1"/>
    </xf>
    <xf numFmtId="0" fontId="7" fillId="5" borderId="2" applyAlignment="1" pivotButton="0" quotePrefix="0" xfId="0">
      <alignment horizontal="center" vertical="center"/>
    </xf>
    <xf numFmtId="165" fontId="12" fillId="3" borderId="2" applyAlignment="1" pivotButton="0" quotePrefix="0" xfId="0">
      <alignment horizontal="right" vertical="center"/>
    </xf>
    <xf numFmtId="0" fontId="0" fillId="0" borderId="2" pivotButton="0" quotePrefix="0" xfId="0"/>
    <xf numFmtId="0" fontId="11" fillId="0" borderId="0" applyAlignment="1" pivotButton="0" quotePrefix="0" xfId="0">
      <alignment horizontal="left" vertical="center" indent="1"/>
    </xf>
    <xf numFmtId="165" fontId="13" fillId="3" borderId="2" applyAlignment="1" pivotButton="0" quotePrefix="0" xfId="0">
      <alignment horizontal="right" vertical="center"/>
    </xf>
    <xf numFmtId="0" fontId="14" fillId="6" borderId="2" applyAlignment="1" pivotButton="0" quotePrefix="0" xfId="0">
      <alignment horizontal="left" vertical="center" indent="1"/>
    </xf>
    <xf numFmtId="165" fontId="15" fillId="6" borderId="2" applyAlignment="1" pivotButton="0" quotePrefix="0" xfId="0">
      <alignment horizontal="right" vertical="center" indent="1"/>
    </xf>
    <xf numFmtId="0" fontId="16" fillId="7" borderId="2" applyAlignment="1" pivotButton="0" quotePrefix="0" xfId="0">
      <alignment horizontal="left" vertical="center" indent="1"/>
    </xf>
    <xf numFmtId="165" fontId="17" fillId="7" borderId="2" applyAlignment="1" pivotButton="0" quotePrefix="0" xfId="0">
      <alignment horizontal="right" vertical="center" indent="1"/>
    </xf>
    <xf numFmtId="0" fontId="9" fillId="3" borderId="2" applyAlignment="1" pivotButton="0" quotePrefix="0" xfId="0">
      <alignment horizontal="left" vertical="center" indent="1"/>
    </xf>
    <xf numFmtId="0" fontId="18" fillId="3" borderId="2" applyAlignment="1" pivotButton="0" quotePrefix="0" xfId="0">
      <alignment horizontal="right" vertical="center" indent="1"/>
    </xf>
    <xf numFmtId="0" fontId="12" fillId="6" borderId="2" applyAlignment="1" pivotButton="0" quotePrefix="0" xfId="0">
      <alignment horizontal="left" vertical="center" indent="1"/>
    </xf>
    <xf numFmtId="165" fontId="19" fillId="6" borderId="2" applyAlignment="1" pivotButton="0" quotePrefix="0" xfId="0">
      <alignment horizontal="right" vertical="center" indent="1"/>
    </xf>
    <xf numFmtId="0" fontId="20" fillId="3" borderId="0" applyAlignment="1" pivotButton="0" quotePrefix="0" xfId="0">
      <alignment horizontal="left" vertical="center" wrapText="1" indent="1"/>
    </xf>
    <xf numFmtId="0" fontId="21" fillId="7" borderId="0" applyAlignment="1" pivotButton="0" quotePrefix="0" xfId="0">
      <alignment horizontal="left" vertical="center" wrapText="1" indent="1"/>
    </xf>
    <xf numFmtId="0" fontId="5" fillId="0" borderId="0" applyAlignment="1" pivotButton="0" quotePrefix="0" xfId="0">
      <alignment horizontal="left" vertical="center" wrapText="1" indent="1"/>
    </xf>
    <xf numFmtId="0" fontId="22" fillId="0" borderId="0" applyAlignment="1" pivotButton="0" quotePrefix="0" xfId="0">
      <alignment horizontal="left" vertical="center" indent="1"/>
    </xf>
    <xf numFmtId="0" fontId="23" fillId="2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wrapText="1" indent="1"/>
    </xf>
    <xf numFmtId="0" fontId="24" fillId="0" borderId="0" applyAlignment="1" pivotButton="0" quotePrefix="0" xfId="0">
      <alignment horizontal="left" vertical="center" wrapText="1" indent="1"/>
    </xf>
    <xf numFmtId="0" fontId="25" fillId="0" borderId="0" applyAlignment="1" pivotButton="0" quotePrefix="0" xfId="0">
      <alignment horizontal="left" vertical="center" wrapText="1" indent="1"/>
    </xf>
    <xf numFmtId="0" fontId="26" fillId="0" borderId="0" applyAlignment="1" pivotButton="0" quotePrefix="0" xfId="0">
      <alignment horizontal="left" vertical="center" wrapText="1" indent="1"/>
    </xf>
    <xf numFmtId="0" fontId="27" fillId="0" borderId="0" applyAlignment="1" pivotButton="0" quotePrefix="0" xfId="0">
      <alignment horizontal="left" vertical="center" wrapText="1" indent="1"/>
    </xf>
    <xf numFmtId="0" fontId="29" fillId="0" borderId="0" applyAlignment="1" pivotButton="0" quotePrefix="0" xfId="0">
      <alignment horizontal="left" vertical="center" wrapText="1" indent="1"/>
    </xf>
    <xf numFmtId="0" fontId="22" fillId="0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dxfs count="1">
    <dxf>
      <font>
        <color rgb="009C3B2E"/>
      </font>
      <fill>
        <patternFill patternType="solid">
          <fgColor rgb="00F6E9E6"/>
          <bgColor rgb="00F6E9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FactoryOS</author>
  </authors>
  <commentList>
    <comment ref="B9" authorId="0" shapeId="0">
      <text>
        <t>Everyone who would touch the AI. One box serves up to ~200; past that the model adds a box per 200 users, so the owned cost steps up slowly instead of tracking every seat the way a subscription does.</t>
      </text>
    </comment>
    <comment ref="B10" authorId="0" shapeId="0">
      <text>
        <t>Queries per active user per working day. 30 is conservative for staff who use AI regularly.</t>
      </text>
    </comment>
    <comment ref="B11" authorId="0" shapeId="0">
      <text>
        <t>Roughly 52 weeks x 5 days, minus holidays.</t>
      </text>
    </comment>
    <comment ref="B13" authorId="0" shapeId="0">
      <text>
        <t>Per user per month for the AI seat. M365 Copilot is $30; ChatGPT Enterprise ~$60. Default $30 is the low, defensible floor.</t>
      </text>
    </comment>
    <comment ref="B14" authorId="0" shapeId="0">
      <text>
        <t>Tokens the model reads per query (prompt + attached context). ~1,000 is a question plus a paragraph or two.</t>
      </text>
    </comment>
    <comment ref="B15" authorId="0" shapeId="0">
      <text>
        <t>Tokens the model writes back per query. ~500 is a few paragraphs.</t>
      </text>
    </comment>
    <comment ref="B16" authorId="0" shapeId="0">
      <text>
        <t>Enterprise frontier input pricing runs ~$2–5 per million. $3 is mid-range.</t>
      </text>
    </comment>
    <comment ref="B17" authorId="0" shapeId="0">
      <text>
        <t>Enterprise frontier output pricing runs ~$8–15 per million. $12 is mid-range.</t>
      </text>
    </comment>
    <comment ref="B18" authorId="0" shapeId="0">
      <text>
        <t>The line vendors leave off the demo price: a signed BAA or compliance tier often forces a higher per-seat plan. Enter the difference per user.</t>
      </text>
    </comment>
    <comment ref="B19" authorId="0" shapeId="0">
      <text>
        <t>Data-residency, dedicated capacity, or private-networking surcharges some vendors require before regulated data can touch their model.</t>
      </text>
    </comment>
    <comment ref="B20" authorId="0" shapeId="0">
      <text>
        <t>SaaS prices have risen ~12%/yr — several times general inflation. Set to 0% to model a flat (optimistic) bill.</t>
      </text>
    </comment>
    <comment ref="B22" authorId="0" shapeId="0">
      <text>
        <t>FactoryOS by Comptrio — the Private AI Office: appliance + FactoryOS license + remote setup, paid once, owned outright, depreciable. Covers the first full box of capacity. comptrio.com</t>
      </text>
    </comment>
    <comment ref="B23" authorId="0" shapeId="0">
      <text>
        <t>How many users one box comfortably serves (sized for peak concurrency, not headcount). Drives how many boxes a larger office needs.</t>
      </text>
    </comment>
    <comment ref="B24" authorId="0" shapeId="0">
      <text>
        <t>Marginal cost to add a box for the next block of users — hardware only, since the license and setup are already done. Default $5,500.</t>
      </text>
    </comment>
    <comment ref="B25" authorId="0" shapeId="0">
      <text>
        <t>Electricity per box running around the clock. Total power scales with the number of boxes; query volume does not.</t>
      </text>
    </comment>
    <comment ref="B27" authorId="0" shapeId="0">
      <text>
        <t>Frontier models still win the hardest ~10% of tasks. FactoryOS runs your everyday 90% locally, so the default is 0 (fully local). Enter a yearly figure if you'll keep some cloud — it's added to the owned side, honestly.</t>
      </text>
    </comment>
    <comment ref="B28" authorId="0" shapeId="0">
      <text>
        <t>A capital asset holds resale/residual value at year 5; a subscription holds none. Default 0 is conservative — enter an estimate to credit it back.</t>
      </text>
    </comment>
    <comment ref="B29" authorId="0" shapeId="0">
      <text>
        <t>Tying up capital upfront has an opportunity cost; future subscription dollars are worth less than today's. 0% = a plain cash view. Set your cost of capital (e.g. 8%) to see present value — the comparison is built to survive discounting.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mptrio.com" TargetMode="External" Id="rId1" /><Relationship Type="http://schemas.openxmlformats.org/officeDocument/2006/relationships/hyperlink" Target="https://comptrio.com" TargetMode="External" Id="rId2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hyperlink" Target="https://comptrio.com/sovereign-infrastructure/what-does-cloud-ai-actually-cost-per-year" TargetMode="External" Id="rId1" /><Relationship Type="http://schemas.openxmlformats.org/officeDocument/2006/relationships/hyperlink" Target="https://comptrio.com/private-ai/capex-versus-opex-for-ai" TargetMode="External" Id="rId2" /><Relationship Type="http://schemas.openxmlformats.org/officeDocument/2006/relationships/hyperlink" Target="https://www.microsoft.com/en-us/microsoft-365-copilot/pricing" TargetMode="External" Id="rId3" /><Relationship Type="http://schemas.openxmlformats.org/officeDocument/2006/relationships/hyperlink" Target="https://www.vertice.one/insights/saas-inflation-rate" TargetMode="External" Id="rId4" /><Relationship Type="http://schemas.openxmlformats.org/officeDocument/2006/relationships/hyperlink" Target="https://www.reuters.com/business/microsoft-lift-productivity-suite-prices-businesses-governments-2025-12-04/" TargetMode="External" Id="rId5" /><Relationship Type="http://schemas.openxmlformats.org/officeDocument/2006/relationships/hyperlink" Target="https://www.flexera.com/about-us/press-center/new-flexera-report-finds-84-percent-of-organizations-struggle-to-manage-cloud-spend" TargetMode="External" Id="rId6" /><Relationship Type="http://schemas.openxmlformats.org/officeDocument/2006/relationships/hyperlink" Target="https://comptrio.com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60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6" customWidth="1" min="7" max="7"/>
    <col width="3" customWidth="1" min="8" max="8"/>
    <col width="52" customWidth="1" min="9" max="9"/>
  </cols>
  <sheetData>
    <row r="1" ht="38" customHeight="1">
      <c r="A1" s="1" t="inlineStr">
        <is>
          <t>Five-Year AI TCO Calculator</t>
        </is>
      </c>
    </row>
    <row r="2" ht="18" customHeight="1">
      <c r="A2" s="2" t="inlineStr">
        <is>
          <t>Rent vs. own — what your AI actually costs over five years, in your own numbers</t>
        </is>
      </c>
    </row>
    <row r="3" ht="16" customHeight="1">
      <c r="A3" s="3" t="inlineStr">
        <is>
          <t>FactoryOS by Comptrio   ·   your data stays on your machine.   ·   comptrio.com</t>
        </is>
      </c>
    </row>
    <row r="5" ht="34" customHeight="1">
      <c r="A5" s="4" t="inlineStr">
        <is>
          <t>HOW TO USE  ·  Fill in the yellow cells with your own numbers. Everything else updates automatically. Defaults below are a conservative 50-person example (sources on the second tab). Hover a yellow cell for guidance.</t>
        </is>
      </c>
    </row>
    <row r="6">
      <c r="A6" s="5" t="inlineStr">
        <is>
          <t>Legend:</t>
        </is>
      </c>
      <c r="B6" s="6" t="inlineStr">
        <is>
          <t>your input</t>
        </is>
      </c>
    </row>
    <row r="8" ht="22" customHeight="1">
      <c r="A8" s="7" t="inlineStr">
        <is>
          <t>YOUR OFFICE</t>
        </is>
      </c>
    </row>
    <row r="9">
      <c r="A9" s="8" t="inlineStr">
        <is>
          <t>People who will use AI (seats)</t>
        </is>
      </c>
      <c r="B9" s="9" t="n">
        <v>50</v>
      </c>
      <c r="I9" s="10" t="inlineStr">
        <is>
          <t>1 box / 200 users. Past 200 it adds capacity per 200, not per seat.</t>
        </is>
      </c>
    </row>
    <row r="10">
      <c r="A10" s="8" t="inlineStr">
        <is>
          <t>AI interactions per person per day</t>
        </is>
      </c>
      <c r="B10" s="9" t="n">
        <v>30</v>
      </c>
      <c r="I10" s="10" t="inlineStr">
        <is>
          <t>Source example: 30/person/day.</t>
        </is>
      </c>
    </row>
    <row r="11">
      <c r="A11" s="8" t="inlineStr">
        <is>
          <t>Working days per year</t>
        </is>
      </c>
      <c r="B11" s="9" t="n">
        <v>260</v>
      </c>
      <c r="I11" s="10" t="inlineStr">
        <is>
          <t>~260 = a standard work year.</t>
        </is>
      </c>
    </row>
    <row r="12" ht="22" customHeight="1">
      <c r="A12" s="7" t="inlineStr">
        <is>
          <t>CLOUD COST INPUTS  (what you'd pay to rent)</t>
        </is>
      </c>
    </row>
    <row r="13">
      <c r="A13" s="8" t="inlineStr">
        <is>
          <t>Seat license — $ / user / month</t>
        </is>
      </c>
      <c r="B13" s="11" t="n">
        <v>30</v>
      </c>
      <c r="I13" s="10" t="inlineStr">
        <is>
          <t>M365 Copilot $30  ·  ChatGPT Enterprise ~$60. Try both ends.</t>
        </is>
      </c>
    </row>
    <row r="14">
      <c r="A14" s="8" t="inlineStr">
        <is>
          <t>Integration usage — input tokens / query</t>
        </is>
      </c>
      <c r="B14" s="9" t="n">
        <v>1000</v>
      </c>
      <c r="I14" s="10" t="inlineStr">
        <is>
          <t>Tokens billed on top of seats for anything built on the API.</t>
        </is>
      </c>
    </row>
    <row r="15">
      <c r="A15" s="8" t="inlineStr">
        <is>
          <t>Integration usage — output tokens / query</t>
        </is>
      </c>
      <c r="B15" s="9" t="n">
        <v>500</v>
      </c>
      <c r="I15" s="10" t="inlineStr">
        <is>
          <t>Set both token rows to 0 if you'll run seats only.</t>
        </is>
      </c>
    </row>
    <row r="16">
      <c r="A16" s="8" t="inlineStr">
        <is>
          <t>API price — $ / million input tokens</t>
        </is>
      </c>
      <c r="B16" s="11" t="n">
        <v>3</v>
      </c>
      <c r="I16" s="10" t="inlineStr">
        <is>
          <t>Enterprise range $2–5 / M.</t>
        </is>
      </c>
    </row>
    <row r="17">
      <c r="A17" s="8" t="inlineStr">
        <is>
          <t>API price — $ / million output tokens</t>
        </is>
      </c>
      <c r="B17" s="11" t="n">
        <v>12</v>
      </c>
      <c r="I17" s="10" t="inlineStr">
        <is>
          <t>Enterprise range $8–15 / M.</t>
        </is>
      </c>
    </row>
    <row r="18">
      <c r="A18" s="12" t="inlineStr">
        <is>
          <t>BAA / compliance-tier uplift — $ / user / month</t>
        </is>
      </c>
      <c r="B18" s="11" t="n">
        <v>0</v>
      </c>
      <c r="I18" s="10" t="inlineStr">
        <is>
          <t>← the line vendors leave OFF the comparison. Enter your real uplift.</t>
        </is>
      </c>
    </row>
    <row r="19">
      <c r="A19" s="12" t="inlineStr">
        <is>
          <t>PHI-egress / dedicated-instance surcharge — $ / year</t>
        </is>
      </c>
      <c r="B19" s="11" t="n">
        <v>0</v>
      </c>
      <c r="I19" s="10" t="inlineStr">
        <is>
          <t>← the other omitted line. Dedicated capacity / data-residency fees.</t>
        </is>
      </c>
    </row>
    <row r="20">
      <c r="A20" s="8" t="inlineStr">
        <is>
          <t>Annual SaaS price increase</t>
        </is>
      </c>
      <c r="B20" s="13" t="n">
        <v>0.12</v>
      </c>
      <c r="I20" s="10" t="inlineStr">
        <is>
          <t>~12%/yr is the recent SaaS average. Set 0% for a flat bill.</t>
        </is>
      </c>
    </row>
    <row r="21" ht="22" customHeight="1">
      <c r="A21" s="7" t="inlineStr">
        <is>
          <t>OWNED BOX INPUTS  (what you'd pay to buy)</t>
        </is>
      </c>
    </row>
    <row r="22">
      <c r="A22" s="8" t="inlineStr">
        <is>
          <t>FactoryOS by Comptrio box (one-time, all-in) — $</t>
        </is>
      </c>
      <c r="B22" s="14" t="n">
        <v>50000</v>
      </c>
      <c r="I22" s="10" t="inlineStr">
        <is>
          <t>FactoryOS by Comptrio Private AI Office. First box; one capacity unit (below).</t>
        </is>
      </c>
    </row>
    <row r="23">
      <c r="A23" s="8" t="inlineStr">
        <is>
          <t>Users per box (capacity)</t>
        </is>
      </c>
      <c r="B23" s="9" t="n">
        <v>200</v>
      </c>
      <c r="I23" s="10" t="inlineStr">
        <is>
          <t>One box serves this many users before another is added.</t>
        </is>
      </c>
    </row>
    <row r="24">
      <c r="A24" s="8" t="inlineStr">
        <is>
          <t>Each additional box (per extra capacity unit) — $</t>
        </is>
      </c>
      <c r="B24" s="14" t="n">
        <v>5500</v>
      </c>
      <c r="I24" s="10" t="inlineStr">
        <is>
          <t>Added per extra capacity unit. Hardware only — far below re-buying.</t>
        </is>
      </c>
    </row>
    <row r="25">
      <c r="A25" s="8" t="inlineStr">
        <is>
          <t>Power &amp; running cost — $ / year, per box</t>
        </is>
      </c>
      <c r="B25" s="14" t="n">
        <v>175</v>
      </c>
      <c r="I25" s="10" t="inlineStr">
        <is>
          <t>~$175/yr per box. Doesn't scale with usage, only with boxes.</t>
        </is>
      </c>
    </row>
    <row r="26" ht="22" customHeight="1">
      <c r="A26" s="7" t="inlineStr">
        <is>
          <t>CAPEX REFINEMENTS  (optional — leave at defaults for the simple cash view)</t>
        </is>
      </c>
    </row>
    <row r="27">
      <c r="A27" s="8" t="inlineStr">
        <is>
          <t>Cloud kept for the hardest ~10% of tasks — $ / year</t>
        </is>
      </c>
      <c r="B27" s="14" t="n">
        <v>0</v>
      </c>
      <c r="I27" s="10" t="inlineStr">
        <is>
          <t>0 = fully local. Enter a figure to load the owned side honestly.</t>
        </is>
      </c>
    </row>
    <row r="28">
      <c r="A28" s="8" t="inlineStr">
        <is>
          <t>Box resale / residual value at year 5 — $</t>
        </is>
      </c>
      <c r="B28" s="14" t="n">
        <v>0</v>
      </c>
      <c r="I28" s="10" t="inlineStr">
        <is>
          <t>A subscription's residual value is always $0. The box isn't.</t>
        </is>
      </c>
    </row>
    <row r="29">
      <c r="A29" s="8" t="inlineStr">
        <is>
          <t>Discount rate — your cost of capital — %</t>
        </is>
      </c>
      <c r="B29" s="13" t="n">
        <v>0</v>
      </c>
      <c r="I29" s="10" t="inlineStr">
        <is>
          <t>0% = simple cash view. Set e.g. 8% to see present value (below).</t>
        </is>
      </c>
    </row>
    <row r="31" ht="22" customHeight="1">
      <c r="A31" s="7" t="inlineStr">
        <is>
          <t>HOW THE NUMBERS ARE BUILT</t>
        </is>
      </c>
    </row>
    <row r="32">
      <c r="A32" s="15" t="inlineStr">
        <is>
          <t>Boxes needed (1 per capacity unit)</t>
        </is>
      </c>
      <c r="B32" s="16">
        <f>CEILING($B$9/$B$23,1)</f>
        <v/>
      </c>
      <c r="I32" s="10" t="inlineStr">
        <is>
          <t>seats ÷ users-per-box, rounded up. 1000 users → 5; 1001 → 6.</t>
        </is>
      </c>
    </row>
    <row r="33">
      <c r="A33" s="17" t="inlineStr">
        <is>
          <t>Owned hardware — one-time (scaled)</t>
        </is>
      </c>
      <c r="B33" s="18">
        <f>$B$22+MAX(0,$B$32-1)*$B$24</f>
        <v/>
      </c>
      <c r="I33" s="10" t="inlineStr">
        <is>
          <t>first box + $ per additional box for offices over one capacity unit</t>
        </is>
      </c>
    </row>
    <row r="34">
      <c r="A34" s="15" t="inlineStr">
        <is>
          <t>Annual AI queries</t>
        </is>
      </c>
      <c r="B34" s="16">
        <f>$B$9*$B$10*$B$11</f>
        <v/>
      </c>
      <c r="I34" s="10" t="inlineStr">
        <is>
          <t>seats × interactions/day × working days</t>
        </is>
      </c>
    </row>
    <row r="35">
      <c r="A35" s="15" t="inlineStr">
        <is>
          <t>Annual tokens (millions)</t>
        </is>
      </c>
      <c r="B35" s="19">
        <f>($B$34*($B$14+$B$15))/1000000</f>
        <v/>
      </c>
      <c r="I35" s="10" t="inlineStr">
        <is>
          <t>queries × (input + output tokens)</t>
        </is>
      </c>
    </row>
    <row r="36">
      <c r="A36" s="15" t="inlineStr">
        <is>
          <t>Seat licensing — per year</t>
        </is>
      </c>
      <c r="B36" s="20">
        <f>$B$9*$B$13*12</f>
        <v/>
      </c>
      <c r="I36" s="10" t="inlineStr">
        <is>
          <t>seats × monthly seat price × 12</t>
        </is>
      </c>
    </row>
    <row r="37">
      <c r="A37" s="15" t="inlineStr">
        <is>
          <t>API / integration usage — per year</t>
        </is>
      </c>
      <c r="B37" s="20">
        <f>$B$34*$B$14/1000000*$B$16+$B$34*$B$15/1000000*$B$17</f>
        <v/>
      </c>
      <c r="I37" s="10" t="inlineStr">
        <is>
          <t>metered token cost for anything built on the API</t>
        </is>
      </c>
    </row>
    <row r="38">
      <c r="A38" s="21" t="inlineStr">
        <is>
          <t>Compliance: BAA + PHI-egress — per year</t>
        </is>
      </c>
      <c r="B38" s="22">
        <f>$B$9*$B$18*12+$B$19</f>
        <v/>
      </c>
      <c r="I38" s="10" t="inlineStr">
        <is>
          <t>the lines vendors leave out — usually &gt; $0 for regulated data</t>
        </is>
      </c>
    </row>
    <row r="39">
      <c r="A39" s="23" t="inlineStr">
        <is>
          <t>YEAR-1 CLOUD TOTAL</t>
        </is>
      </c>
      <c r="B39" s="24">
        <f>$B$36+$B$37+$B$38</f>
        <v/>
      </c>
      <c r="I39" s="10" t="inlineStr">
        <is>
          <t>seat + API + compliance, before any price increases</t>
        </is>
      </c>
    </row>
    <row r="41" ht="22" customHeight="1">
      <c r="A41" s="7" t="inlineStr">
        <is>
          <t>YOUR FIVE-YEAR ANSWER</t>
        </is>
      </c>
    </row>
    <row r="42" ht="20" customHeight="1">
      <c r="A42" s="25" t="inlineStr"/>
      <c r="B42" s="26" t="inlineStr">
        <is>
          <t>Year 1</t>
        </is>
      </c>
      <c r="C42" s="26" t="inlineStr">
        <is>
          <t>Year 2</t>
        </is>
      </c>
      <c r="D42" s="26" t="inlineStr">
        <is>
          <t>Year 3</t>
        </is>
      </c>
      <c r="E42" s="26" t="inlineStr">
        <is>
          <t>Year 4</t>
        </is>
      </c>
      <c r="F42" s="26" t="inlineStr">
        <is>
          <t>Year 5</t>
        </is>
      </c>
      <c r="G42" s="26" t="inlineStr">
        <is>
          <t>5-Year Total</t>
        </is>
      </c>
    </row>
    <row r="43">
      <c r="A43" s="12" t="inlineStr">
        <is>
          <t>Cloud — annual cost</t>
        </is>
      </c>
      <c r="B43" s="22">
        <f>$B$39</f>
        <v/>
      </c>
      <c r="C43" s="22">
        <f>B43*(1+$B$20)</f>
        <v/>
      </c>
      <c r="D43" s="22">
        <f>C43*(1+$B$20)</f>
        <v/>
      </c>
      <c r="E43" s="22">
        <f>D43*(1+$B$20)</f>
        <v/>
      </c>
      <c r="F43" s="22">
        <f>E43*(1+$B$20)</f>
        <v/>
      </c>
      <c r="G43" s="27">
        <f>SUM(B43:F43)</f>
        <v/>
      </c>
    </row>
    <row r="44">
      <c r="A44" s="15" t="inlineStr">
        <is>
          <t>Cloud — cumulative</t>
        </is>
      </c>
      <c r="B44" s="20">
        <f>B43</f>
        <v/>
      </c>
      <c r="C44" s="20">
        <f>B44+C43</f>
        <v/>
      </c>
      <c r="D44" s="20">
        <f>C44+D43</f>
        <v/>
      </c>
      <c r="E44" s="20">
        <f>D44+E43</f>
        <v/>
      </c>
      <c r="F44" s="20">
        <f>E44+F43</f>
        <v/>
      </c>
      <c r="G44" s="28" t="inlineStr"/>
    </row>
    <row r="45">
      <c r="A45" s="29" t="inlineStr">
        <is>
          <t>Owned — annual cost</t>
        </is>
      </c>
      <c r="B45" s="18">
        <f>$B$33+$B$25*$B$32+$B$27</f>
        <v/>
      </c>
      <c r="C45" s="18">
        <f>$B$25*$B$32+$B$27</f>
        <v/>
      </c>
      <c r="D45" s="18">
        <f>$B$25*$B$32+$B$27</f>
        <v/>
      </c>
      <c r="E45" s="18">
        <f>$B$25*$B$32+$B$27</f>
        <v/>
      </c>
      <c r="F45" s="18">
        <f>$B$25*$B$32+$B$27-$B$28</f>
        <v/>
      </c>
      <c r="G45" s="30">
        <f>SUM(B45:F45)</f>
        <v/>
      </c>
    </row>
    <row r="46">
      <c r="A46" s="15" t="inlineStr">
        <is>
          <t>Owned — cumulative</t>
        </is>
      </c>
      <c r="B46" s="20">
        <f>B45</f>
        <v/>
      </c>
      <c r="C46" s="20">
        <f>B46+C45</f>
        <v/>
      </c>
      <c r="D46" s="20">
        <f>C46+D45</f>
        <v/>
      </c>
      <c r="E46" s="20">
        <f>D46+E45</f>
        <v/>
      </c>
      <c r="F46" s="20">
        <f>E46+F45</f>
        <v/>
      </c>
      <c r="G46" s="28" t="inlineStr"/>
    </row>
    <row r="48" ht="22" customHeight="1">
      <c r="A48" s="7" t="inlineStr">
        <is>
          <t>THE HEADLINE</t>
        </is>
      </c>
    </row>
    <row r="49" ht="26" customHeight="1">
      <c r="A49" s="31" t="inlineStr">
        <is>
          <t>5-YEAR CLOUD TOTAL  (renting)</t>
        </is>
      </c>
      <c r="D49" s="32">
        <f>G43</f>
        <v/>
      </c>
    </row>
    <row r="50" ht="26" customHeight="1">
      <c r="A50" s="33" t="inlineStr">
        <is>
          <t>5-YEAR OWNED TOTAL  (buying)</t>
        </is>
      </c>
      <c r="D50" s="34">
        <f>G45</f>
        <v/>
      </c>
    </row>
    <row r="51" ht="26" customHeight="1">
      <c r="A51" s="33">
        <f>IF(G43-G45&gt;=0,"YOU KEEP BY OWNING  (over 5 years)","EXTRA COST OF OWNING  (renting wins at this usage)")</f>
        <v/>
      </c>
      <c r="D51" s="34">
        <f>ABS(G43-G45)</f>
        <v/>
      </c>
    </row>
    <row r="52">
      <c r="A52" s="35" t="inlineStr">
        <is>
          <t>Cloud spend overtakes the box in (months)</t>
        </is>
      </c>
      <c r="D52" s="36">
        <f>IFERROR(IF(B44&gt;=B46,ROUND(12*B46/B43,0),IF(C44&gt;=C46,ROUND(12+12*(C46-B44)/C43,0),IF(D44&gt;=D46,ROUND(24+12*(D46-C44)/D43,0),IF(E44&gt;=E46,ROUND(36+12*(E46-D44)/E43,0),IF(F44&gt;=F46,ROUND(48+12*(F46-E44)/F43,0),"&gt;60"))))),"&gt;60")</f>
        <v/>
      </c>
    </row>
    <row r="53">
      <c r="A53" s="37" t="inlineStr">
        <is>
          <t>Cloud cost per seat, year 1</t>
        </is>
      </c>
      <c r="D53" s="38">
        <f>$B$39/$B$9</f>
        <v/>
      </c>
    </row>
    <row r="55" ht="22" customHeight="1">
      <c r="A55" s="39">
        <f>"At "&amp;TEXT($B$29,"0%")&amp;" cost of capital, present-value 5-year totals are cloud "&amp;TEXT(B43+C43/(1+$B$29)+D43/(1+$B$29)^2+E43/(1+$B$29)^3+F43/(1+$B$29)^4,"$#,##0")&amp;" vs. owned "&amp;TEXT(B45+C45/(1+$B$29)+D45/(1+$B$29)^2+E45/(1+$B$29)^3+F45/(1+$B$29)^4,"$#,##0")&amp;IF((B43+C43/(1+$B$29)+D43/(1+$B$29)^2+E43/(1+$B$29)^3+F43/(1+$B$29)^4)-(B45+C45/(1+$B$29)+D45/(1+$B$29)^2+E45/(1+$B$29)^3+F45/(1+$B$29)^4)&gt;=0," — you still keep "&amp;TEXT((B43+C43/(1+$B$29)+D43/(1+$B$29)^2+E43/(1+$B$29)^3+F43/(1+$B$29)^4)-(B45+C45/(1+$B$29)+D45/(1+$B$29)^2+E45/(1+$B$29)^3+F45/(1+$B$29)^4),"$#,##0")&amp;" by owning."," — renting is cheaper here by "&amp;TEXT((B45+C45/(1+$B$29)+D45/(1+$B$29)^2+E45/(1+$B$29)^3+F45/(1+$B$29)^4)-(B43+C43/(1+$B$29)+D43/(1+$B$29)^2+E43/(1+$B$29)^3+F43/(1+$B$29)^4),"$#,##0")&amp;" at this usage.")</f>
        <v/>
      </c>
    </row>
    <row r="57" ht="52" customHeight="1">
      <c r="A57" s="40">
        <f>IF(G43&lt;G45,"At this usage cloud costs less on paper — but price is the only axis it wins. Renting keeps your prompts and client data on a vendor's servers, commonly retained to train their models. Regulated work — HIPAA and similar — can't go there at any price, and most client-sensitive data shouldn't. Owning is the only option that keeps the data on your own machine.","Price is only one axis: owning also keeps every prompt and client file on your own machine — never sent to a vendor or used to train their models. That's a requirement for regulated work (HIPAA and similar) and the safer default for any client-sensitive data.")</f>
        <v/>
      </c>
    </row>
    <row r="59" ht="30" customHeight="1">
      <c r="A59" s="41" t="inlineStr">
        <is>
          <t>The owned line doesn't track headcount: one box covers up to your capacity figure, then steps up a box at a time — nothing like a per-seat bill that climbs with every hire. Most offices see owning win by year 3 — years 4 and 5 are where the gap stops being arguable.</t>
        </is>
      </c>
    </row>
    <row r="60" ht="20" customHeight="1">
      <c r="A60" s="42" t="inlineStr">
        <is>
          <t>The owned option modeled here is the FactoryOS by Comptrio Private AI Office — AI you own and run on-site.  Learn more at comptrio.com</t>
        </is>
      </c>
    </row>
  </sheetData>
  <mergeCells count="25">
    <mergeCell ref="A41:I41"/>
    <mergeCell ref="A3:I3"/>
    <mergeCell ref="A50:C50"/>
    <mergeCell ref="D51:G51"/>
    <mergeCell ref="A12:I12"/>
    <mergeCell ref="A55:I55"/>
    <mergeCell ref="A26:I26"/>
    <mergeCell ref="A21:I21"/>
    <mergeCell ref="A57:I57"/>
    <mergeCell ref="A2:I2"/>
    <mergeCell ref="A5:I5"/>
    <mergeCell ref="D50:G50"/>
    <mergeCell ref="A8:I8"/>
    <mergeCell ref="A53:C53"/>
    <mergeCell ref="A52:C52"/>
    <mergeCell ref="D52:G52"/>
    <mergeCell ref="A31:I31"/>
    <mergeCell ref="D49:G49"/>
    <mergeCell ref="A48:I48"/>
    <mergeCell ref="A51:C51"/>
    <mergeCell ref="A59:I59"/>
    <mergeCell ref="A49:C49"/>
    <mergeCell ref="D53:G53"/>
    <mergeCell ref="A60:I60"/>
    <mergeCell ref="A1:I1"/>
  </mergeCells>
  <conditionalFormatting sqref="A51:G51">
    <cfRule type="expression" priority="1" dxfId="0">
      <formula>$G$43-$G$45&lt;0</formula>
    </cfRule>
  </conditionalFormatting>
  <hyperlinks>
    <hyperlink xmlns:r="http://schemas.openxmlformats.org/officeDocument/2006/relationships" ref="A3" r:id="rId1"/>
    <hyperlink xmlns:r="http://schemas.openxmlformats.org/officeDocument/2006/relationships" ref="A60" r:id="rId2"/>
  </hyperlinks>
  <pageMargins left="0.3" right="0.3" top="0.4" bottom="0.4" header="0.5" footer="0.5"/>
  <pageSetup orientation="portrait" fitToHeight="0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3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 ht="34" customHeight="1">
      <c r="A1" s="43" t="inlineStr">
        <is>
          <t>Assumptions &amp; Sources</t>
        </is>
      </c>
    </row>
    <row r="3" ht="46" customHeight="1">
      <c r="B3" s="44" t="inlineStr">
        <is>
          <t>Every default in this model is a published, conservative figure — not a sales number. Replace any of them with your own and the answer updates. Where a range exists, the default uses the end that favors cloud, so the gap you see is the floor.</t>
        </is>
      </c>
    </row>
    <row r="5" ht="22" customHeight="1">
      <c r="B5" s="45" t="inlineStr">
        <is>
          <t>Why these defaults</t>
        </is>
      </c>
    </row>
    <row r="6" ht="32" customHeight="1">
      <c r="B6" s="46" t="inlineStr">
        <is>
          <t>50 seats · 30 interactions/person/day · 260 working days  →  390,000 queries and ~585 million tokens a year. This is the worked example from "What Does Cloud AI Actually Cost Per Year."</t>
        </is>
      </c>
    </row>
    <row r="7" ht="32" customHeight="1">
      <c r="B7" s="46" t="inlineStr">
        <is>
          <t>Seat license $30/user/month  —  Microsoft 365 Copilot list price; the low end. ChatGPT Enterprise runs ~$60. Most offices pay a seat license AND API charges for anything built on top.</t>
        </is>
      </c>
    </row>
    <row r="8" ht="22" customHeight="1">
      <c r="B8" s="46" t="inlineStr">
        <is>
          <t>API $3 / million input, $12 / million output  —  mid-range of enterprise frontier pricing ($2–5 in, $8–15 out).</t>
        </is>
      </c>
    </row>
    <row r="9" ht="32" customHeight="1">
      <c r="B9" s="46" t="inlineStr">
        <is>
          <t>SaaS price increase 12%/yr  —  recent SaaS average, several times general inflation; Microsoft raised business prices in 2026. Set it to 0% to model a flat bill — the comparison still holds.</t>
        </is>
      </c>
    </row>
    <row r="10" ht="46" customHeight="1">
      <c r="B10" s="47" t="inlineStr">
        <is>
          <t>BAA / PHI-egress 0 by default  —  blank ONLY so you enter your own. They are the lines vendors leave off the demo price: a signed Business Associate Agreement often forces a higher tier, and regulated data can carry data-residency or dedicated-instance surcharges. For most regulated offices these are above zero.</t>
        </is>
      </c>
    </row>
    <row r="11" ht="46" customHeight="1">
      <c r="B11" s="48" t="inlineStr">
        <is>
          <t>Owned box — FactoryOS by Comptrio's Private AI Office (appliance + FactoryOS license + remote setup): $50,000 one-time + ~$175/yr power, per box, owned outright and depreciable. One box serves ~200 users; offices over that add a box per 200 users at $5,500 each (hardware only — license and setup are already done), and power scales per box. The owned line steps up with capacity, never per seat. More at comptrio.com.</t>
        </is>
      </c>
    </row>
    <row r="13" ht="22" customHeight="1">
      <c r="B13" s="45" t="inlineStr">
        <is>
          <t>CAPEX refinements (the optional block)</t>
        </is>
      </c>
    </row>
    <row r="14" ht="32" customHeight="1">
      <c r="B14" s="46" t="inlineStr">
        <is>
          <t>Kept cloud — default 0. FactoryOS runs your everyday 90% locally, so a fully-local setup keeps nothing. If you'll keep some cloud for the hardest tasks, enter the yearly figure; it loads the owned side honestly rather than pretending owned cost is zero-cloud.</t>
        </is>
      </c>
    </row>
    <row r="15" ht="32" customHeight="1">
      <c r="B15" s="46" t="inlineStr">
        <is>
          <t>Residual value — default 0. A capital asset still holds resale/residual value at year 5; a subscription holds none. Left at 0 to stay conservative — credit a realistic figure and the owned side drops further.</t>
        </is>
      </c>
    </row>
    <row r="16" ht="32" customHeight="1">
      <c r="B16" s="46" t="inlineStr">
        <is>
          <t>Discount rate — default 0%. Tying up capital upfront has an opportunity cost, and future subscription dollars are worth less than today's. 0% gives a plain cash view; enter your cost of capital to see present value. The comparison is built to survive discounting.</t>
        </is>
      </c>
    </row>
    <row r="18" ht="22" customHeight="1">
      <c r="B18" s="45" t="inlineStr">
        <is>
          <t>The honest caveats</t>
        </is>
      </c>
    </row>
    <row r="19" ht="32" customHeight="1">
      <c r="B19" s="46" t="inlineStr">
        <is>
          <t>Frontier models still win the hardest ~10% of tasks, so most owned setups keep a little cloud for exactly that (the kept-cloud line above). The point isn't zero cloud — it's that you stop renting the everyday 90%.</t>
        </is>
      </c>
    </row>
    <row r="20" ht="64" customHeight="1">
      <c r="B20" s="46" t="inlineStr">
        <is>
          <t>Lower usage narrows the gap, and this model will show cloud winning on cost if your usage is genuinely light and occasional — that's the honest result on price. But price is the only axis cloud wins. Renting keeps your prompts and client data on a vendor's servers, commonly retained to train their models; regulated work (HIPAA and similar) can't go there at any price, and most client-sensitive data shouldn't. Owning is the only option that keeps the data on your own machine.</t>
        </is>
      </c>
    </row>
    <row r="21" ht="32" customHeight="1">
      <c r="B21" s="46" t="inlineStr">
        <is>
          <t>One box serves the whole office up to its capacity, and usually pays for itself by year 3 — the five-year view shows years 4 and 5 widening the gap. Growth that multiplies a per-seat bill only steps the owned cost up a box at a time — the gap widens as you scale, not shrinks.</t>
        </is>
      </c>
    </row>
    <row r="22" ht="32" customHeight="1">
      <c r="B22" s="41" t="inlineStr">
        <is>
          <t>Not tax advice: both renting and owning are generally deductible, but the box is a capital asset and may qualify for Section 179 / bonus depreciation — a timing advantage this model does not attempt to compute. Check with your accountant.</t>
        </is>
      </c>
    </row>
    <row r="24" ht="22" customHeight="1">
      <c r="B24" s="45" t="inlineStr">
        <is>
          <t>Sources</t>
        </is>
      </c>
    </row>
    <row r="25" ht="22" customHeight="1">
      <c r="B25" s="49" t="inlineStr">
        <is>
          <t>1.  Comptrio — What Does Cloud AI Actually Cost Per Year.  comptrio.com/sovereign-infrastructure/what-does-cloud-ai-actually-cost-per-year</t>
        </is>
      </c>
    </row>
    <row r="26" ht="18" customHeight="1">
      <c r="B26" s="49" t="inlineStr">
        <is>
          <t>2.  Comptrio — CAPEX Versus OPEX for AI.  comptrio.com/private-ai/capex-versus-opex-for-ai</t>
        </is>
      </c>
    </row>
    <row r="27" ht="18" customHeight="1">
      <c r="B27" s="49" t="inlineStr">
        <is>
          <t>3.  Microsoft 365 Copilot pricing ($30/user/mo).  microsoft.com/en-us/microsoft-365-copilot/pricing</t>
        </is>
      </c>
    </row>
    <row r="28" ht="18" customHeight="1">
      <c r="B28" s="49" t="inlineStr">
        <is>
          <t>4.  Vertice — SaaS Inflation Index (~12%/yr).  vertice.one/insights/saas-inflation-rate</t>
        </is>
      </c>
    </row>
    <row r="29" ht="18" customHeight="1">
      <c r="B29" s="49" t="inlineStr">
        <is>
          <t>5.  Reuters — Microsoft to lift productivity-suite prices, Dec 4 2025.  reuters.com/business</t>
        </is>
      </c>
    </row>
    <row r="30" ht="18" customHeight="1">
      <c r="B30" s="49" t="inlineStr">
        <is>
          <t>6.  Flexera — 2025 State of the Cloud Report (84% struggle to manage cloud spend).  flexera.com</t>
        </is>
      </c>
    </row>
    <row r="32" ht="20" customHeight="1">
      <c r="B32" s="50" t="inlineStr">
        <is>
          <t>FactoryOS by Comptrio  ·  your data stays on your machine.  ·  comptrio.com</t>
        </is>
      </c>
    </row>
  </sheetData>
  <mergeCells count="26">
    <mergeCell ref="B9"/>
    <mergeCell ref="B30"/>
    <mergeCell ref="B15"/>
    <mergeCell ref="B6"/>
    <mergeCell ref="B24"/>
    <mergeCell ref="B20"/>
    <mergeCell ref="A1:B1"/>
    <mergeCell ref="B5"/>
    <mergeCell ref="B32"/>
    <mergeCell ref="B26"/>
    <mergeCell ref="B7"/>
    <mergeCell ref="B25"/>
    <mergeCell ref="B16"/>
    <mergeCell ref="B3"/>
    <mergeCell ref="B22"/>
    <mergeCell ref="B27"/>
    <mergeCell ref="B18"/>
    <mergeCell ref="B21"/>
    <mergeCell ref="B11"/>
    <mergeCell ref="B14"/>
    <mergeCell ref="B8"/>
    <mergeCell ref="B13"/>
    <mergeCell ref="B29"/>
    <mergeCell ref="B10"/>
    <mergeCell ref="B28"/>
    <mergeCell ref="B19"/>
  </mergeCells>
  <hyperlinks>
    <hyperlink xmlns:r="http://schemas.openxmlformats.org/officeDocument/2006/relationships" ref="B25" r:id="rId1"/>
    <hyperlink xmlns:r="http://schemas.openxmlformats.org/officeDocument/2006/relationships" ref="B26" r:id="rId2"/>
    <hyperlink xmlns:r="http://schemas.openxmlformats.org/officeDocument/2006/relationships" ref="B27" r:id="rId3"/>
    <hyperlink xmlns:r="http://schemas.openxmlformats.org/officeDocument/2006/relationships" ref="B28" r:id="rId4"/>
    <hyperlink xmlns:r="http://schemas.openxmlformats.org/officeDocument/2006/relationships" ref="B29" r:id="rId5"/>
    <hyperlink xmlns:r="http://schemas.openxmlformats.org/officeDocument/2006/relationships" ref="B30" r:id="rId6"/>
    <hyperlink xmlns:r="http://schemas.openxmlformats.org/officeDocument/2006/relationships" ref="B32" r:id="rId7"/>
  </hyperlink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2026-07-20T22:51:56Z</dcterms:created>
  <dcterms:modified xsi:type="dcterms:W3CDTF">2026-07-20T22:51:56Z</dcterms:modified>
</cp:coreProperties>
</file>